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21. výzva_Silnice (SC 3.1 MRR)\Pravidla\Pravidla, verze 2\"/>
    </mc:Choice>
  </mc:AlternateContent>
  <xr:revisionPtr revIDLastSave="0" documentId="13_ncr:1_{08A59041-F6DA-4DB4-BE6B-F7C35272C8FE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list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3" l="1"/>
  <c r="E38" i="3" s="1"/>
  <c r="E27" i="3"/>
  <c r="E24" i="3"/>
  <c r="E21" i="3"/>
  <c r="E16" i="3" l="1"/>
  <c r="E31" i="3" s="1"/>
  <c r="E39" i="3" s="1"/>
  <c r="E32" i="3"/>
  <c r="E40" i="3" s="1"/>
  <c r="E29" i="3"/>
  <c r="E33" i="3" l="1"/>
  <c r="H30" i="3" s="1"/>
  <c r="H29" i="3" l="1"/>
  <c r="H31" i="3"/>
  <c r="H32" i="3"/>
  <c r="E37" i="3"/>
  <c r="E35" i="3"/>
  <c r="E41" i="3" s="1"/>
  <c r="G24" i="3" l="1"/>
  <c r="H38" i="3"/>
  <c r="H39" i="3"/>
  <c r="G21" i="3"/>
  <c r="H40" i="3"/>
  <c r="H37" i="3"/>
  <c r="G27" i="3"/>
</calcChain>
</file>

<file path=xl/sharedStrings.xml><?xml version="1.0" encoding="utf-8"?>
<sst xmlns="http://schemas.openxmlformats.org/spreadsheetml/2006/main" count="48" uniqueCount="48">
  <si>
    <t>Přímé výdaje celkem</t>
  </si>
  <si>
    <t>Celkové způsobilé výdaje</t>
  </si>
  <si>
    <t>Hlavní část projektu</t>
  </si>
  <si>
    <t>hlásiče náledí, hlásky a jiná zařízení pro provozní informace a kooperativní inteligentní dopravní systémy</t>
  </si>
  <si>
    <t>Doprovodná část projektu</t>
  </si>
  <si>
    <t>Přímé výdaje</t>
  </si>
  <si>
    <t>novostavba silnice II. třídy kromě výdajů na hlásiče náledí atd.</t>
  </si>
  <si>
    <t>výdaje na oblast intervence 89 včetně příslušných nepřímých výdajů</t>
  </si>
  <si>
    <t>výdaje na oblast intervence 95 včetně příslušných nepřímých výdajů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</si>
  <si>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</si>
  <si>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</si>
  <si>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</si>
  <si>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</si>
  <si>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</si>
  <si>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</si>
  <si>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</si>
  <si>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přímé výdaje na oblast intervence 89</t>
  </si>
  <si>
    <t>přímé výdaje na oblast intervence 77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</si>
  <si>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</si>
  <si>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</si>
  <si>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Přesný výčet možných přímých výdajů na doprovodnou část projektu je uveden v kap. 3.2.2 Specifických pravidel. </t>
  </si>
  <si>
    <t>Volitelný komentář ke stanovení objemu výdajů</t>
  </si>
  <si>
    <t>přímé výdaje na oblast intervence 95</t>
  </si>
  <si>
    <t>rekonstrukce/modernizace silnice II. třídy kromě výdajů na hlásiče náledí atd. a protihlukové stěny atd.</t>
  </si>
  <si>
    <t>protihlukové stěny, valy a jiná protihluková opatření, rekultivace původně zastavěných stavbou dotčených pozemků, silniční vegetace a retenční nádrže při rekonstrukci/modernizaci silnice II. třídy</t>
  </si>
  <si>
    <t>vyvolané, podmiňující a související investice při novostavbě silnice II. třídy</t>
  </si>
  <si>
    <t>vyvolané, podmiňující a související investice při rekonstrukci/modernizaci silnice II. třídy</t>
  </si>
  <si>
    <t>vyvolané, podmiňující a související investice celkem</t>
  </si>
  <si>
    <t>nákup pozemku při novostavbě silnice II. třídy</t>
  </si>
  <si>
    <t>nákup pozemku při rekonstrukci/modernizaci silnice II. třídy</t>
  </si>
  <si>
    <t>nákup pozemku celkem</t>
  </si>
  <si>
    <t>nákup stavby k demolici při novostavbě silnice II. třídy</t>
  </si>
  <si>
    <t>nákup stavby k demolici při rekonstrukci/modernizaci silnice II. třídy</t>
  </si>
  <si>
    <t>nákup stavby k demolici celkem</t>
  </si>
  <si>
    <t>přímé výdaje na oblast intervence 93</t>
  </si>
  <si>
    <t>výdaje na oblast intervence 93 včetně příslušných nepřímých výdajů</t>
  </si>
  <si>
    <t>výdaje na oblast intervence 77 včetně příslušných nepřímých výdajů</t>
  </si>
  <si>
    <t>Podklady pro stanovení kategorií intervencí a kontrolu limitů</t>
  </si>
  <si>
    <t>2021 - 2027</t>
  </si>
  <si>
    <t>SPECIFICKÁ PRAVIDLA PRO ŽADATELE A PŘÍJEMCE</t>
  </si>
  <si>
    <t>PŘÍLOHA 4</t>
  </si>
  <si>
    <t>PODKLADY PRO STANOVENÍ KATEGORIÍ INTERVENCÍ A KONTROLU LIMITŮ - VZOR</t>
  </si>
  <si>
    <t>INTEGROVANÝ REGIONÁLNÍ OPERAČNÍ PROGRAM</t>
  </si>
  <si>
    <t>22. VÝZVA IROP - SILNICE II. TŘÍDY NA PRIORITNÍ REGIONÁLNÍ SILNIČNÍ SÍTI - SC 3.1 (PR)</t>
  </si>
  <si>
    <t>21. VÝZVA IROP - SILNICE II. TŘÍDY NA PRIORITNÍ REGIONÁLNÍ SILNIČNÍ SÍTI - SC 3.1 (MRR)</t>
  </si>
  <si>
    <t xml:space="preserve">Pravidla pro dělení přímých výdajů mezi oblasti intervence jsou uvedena v kap. 3.2.2 Specifických pravidel. </t>
  </si>
  <si>
    <t>Žadatel vyplňuje pouze žlutě podbarvené buňky. Hodnoty uvedené kurzívou jsou pouze příkladem.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</si>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</sst>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1" xfId="0" applyFont="1" applyFill="1" applyBorder="1"/>
    <xf numFmtId="0" fontId="0" fillId="4" borderId="2" xfId="0" applyFill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top"/>
    </xf>
    <xf numFmtId="0" fontId="0" fillId="0" borderId="11" xfId="0" applyFont="1" applyBorder="1" applyAlignment="1">
      <alignment vertical="top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164" fontId="0" fillId="5" borderId="3" xfId="0" applyNumberFormat="1" applyFill="1" applyBorder="1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horizontal="left" indent="3"/>
    </xf>
    <xf numFmtId="0" fontId="0" fillId="0" borderId="1" xfId="0" applyFill="1" applyBorder="1"/>
    <xf numFmtId="0" fontId="5" fillId="0" borderId="1" xfId="0" applyFont="1" applyFill="1" applyBorder="1"/>
    <xf numFmtId="10" fontId="0" fillId="0" borderId="1" xfId="2" applyNumberFormat="1" applyFont="1" applyFill="1" applyBorder="1"/>
    <xf numFmtId="10" fontId="0" fillId="5" borderId="2" xfId="2" applyNumberFormat="1" applyFont="1" applyFill="1" applyBorder="1" applyAlignment="1">
      <alignment vertical="center"/>
    </xf>
    <xf numFmtId="10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ont="1" applyBorder="1" applyAlignment="1">
      <alignment horizontal="left" vertical="center" wrapText="1" indent="3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0" xfId="0" applyFont="1"/>
    <xf numFmtId="0" fontId="0" fillId="2" borderId="1" xfId="0" applyFont="1" applyFill="1" applyBorder="1"/>
    <xf numFmtId="0" fontId="0" fillId="6" borderId="1" xfId="0" applyFont="1" applyFill="1" applyBorder="1"/>
    <xf numFmtId="164" fontId="4" fillId="4" borderId="2" xfId="0" applyNumberFormat="1" applyFont="1" applyFill="1" applyBorder="1"/>
    <xf numFmtId="164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/>
    <xf numFmtId="0" fontId="4" fillId="0" borderId="0" xfId="0" applyFont="1"/>
    <xf numFmtId="164" fontId="14" fillId="6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0" fontId="4" fillId="6" borderId="1" xfId="0" applyNumberFormat="1" applyFont="1" applyFill="1" applyBorder="1" applyAlignment="1">
      <alignment vertical="center"/>
    </xf>
    <xf numFmtId="0" fontId="4" fillId="0" borderId="1" xfId="0" applyFont="1" applyFill="1" applyBorder="1"/>
    <xf numFmtId="10" fontId="4" fillId="0" borderId="1" xfId="0" applyNumberFormat="1" applyFont="1" applyFill="1" applyBorder="1"/>
    <xf numFmtId="10" fontId="4" fillId="6" borderId="1" xfId="0" applyNumberFormat="1" applyFont="1" applyFill="1" applyBorder="1"/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7" borderId="1" xfId="0" applyFill="1" applyBorder="1" applyAlignment="1" applyProtection="1">
      <alignment vertical="center"/>
      <protection locked="0"/>
    </xf>
    <xf numFmtId="164" fontId="4" fillId="7" borderId="2" xfId="0" applyNumberFormat="1" applyFont="1" applyFill="1" applyBorder="1" applyAlignment="1" applyProtection="1">
      <alignment vertical="center"/>
      <protection locked="0"/>
    </xf>
    <xf numFmtId="164" fontId="4" fillId="7" borderId="1" xfId="0" applyNumberFormat="1" applyFont="1" applyFill="1" applyBorder="1" applyAlignment="1" applyProtection="1">
      <alignment vertical="center"/>
      <protection locked="0"/>
    </xf>
    <xf numFmtId="0" fontId="5" fillId="7" borderId="1" xfId="0" applyFont="1" applyFill="1" applyBorder="1" applyProtection="1">
      <protection locked="0"/>
    </xf>
    <xf numFmtId="164" fontId="4" fillId="7" borderId="1" xfId="0" applyNumberFormat="1" applyFont="1" applyFill="1" applyBorder="1" applyProtection="1">
      <protection locked="0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3"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12</xdr:row>
      <xdr:rowOff>73660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20486186-1A92-4A52-8029-DD193452B0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04060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13</xdr:col>
      <xdr:colOff>463296</xdr:colOff>
      <xdr:row>31</xdr:row>
      <xdr:rowOff>40386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CD336C0-8F5A-4FBA-A8AC-2C6F98FDAC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6285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DEB12-281D-40BA-9141-4E37C9591A8F}">
  <dimension ref="A14:N25"/>
  <sheetViews>
    <sheetView showGridLines="0" zoomScaleNormal="100" workbookViewId="0">
      <selection activeCell="A25" sqref="A25:N25"/>
    </sheetView>
  </sheetViews>
  <sheetFormatPr defaultRowHeight="12.75" x14ac:dyDescent="0.2"/>
  <sheetData>
    <row r="14" spans="1:14" ht="33.75" x14ac:dyDescent="0.2">
      <c r="A14" s="73" t="s">
        <v>42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</row>
    <row r="15" spans="1:14" ht="33.75" x14ac:dyDescent="0.2">
      <c r="A15" s="73" t="s">
        <v>38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</row>
    <row r="16" spans="1:14" s="53" customFormat="1" ht="28.5" x14ac:dyDescent="0.45">
      <c r="A16" s="51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1"/>
    </row>
    <row r="17" spans="1:14" ht="33.75" x14ac:dyDescent="0.2">
      <c r="A17" s="73" t="s">
        <v>39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ht="37.5" x14ac:dyDescent="0.2">
      <c r="A18" s="54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4"/>
    </row>
    <row r="19" spans="1:14" ht="30" x14ac:dyDescent="0.2">
      <c r="A19" s="75" t="s">
        <v>40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7.5" customHeight="1" x14ac:dyDescent="0.2">
      <c r="A20" s="76" t="s">
        <v>41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 ht="30" x14ac:dyDescent="0.2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</row>
    <row r="22" spans="1:14" ht="51" customHeight="1" x14ac:dyDescent="0.2">
      <c r="A22" s="74" t="s">
        <v>44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ht="51" customHeight="1" x14ac:dyDescent="0.2">
      <c r="A23" s="74" t="s">
        <v>43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5" spans="1:14" ht="20.25" x14ac:dyDescent="0.2">
      <c r="A25" s="72" t="s">
        <v>47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</row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41"/>
  <sheetViews>
    <sheetView showGridLines="0" tabSelected="1" zoomScaleNormal="100" workbookViewId="0">
      <selection activeCell="D14" sqref="D14"/>
    </sheetView>
  </sheetViews>
  <sheetFormatPr defaultRowHeight="12.75" x14ac:dyDescent="0.2"/>
  <cols>
    <col min="1" max="1" width="2.140625" customWidth="1"/>
    <col min="2" max="2" width="66" customWidth="1"/>
    <col min="3" max="3" width="12.14062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21" customHeight="1" x14ac:dyDescent="0.2">
      <c r="B1" s="50" t="s">
        <v>37</v>
      </c>
    </row>
    <row r="4" spans="2:8" x14ac:dyDescent="0.2">
      <c r="B4" s="10" t="s">
        <v>12</v>
      </c>
      <c r="C4" s="11"/>
      <c r="D4" s="11"/>
      <c r="E4" s="11"/>
      <c r="F4" s="11"/>
      <c r="G4" s="11"/>
      <c r="H4" s="12"/>
    </row>
    <row r="5" spans="2:8" x14ac:dyDescent="0.2">
      <c r="B5" s="33" t="s">
        <v>19</v>
      </c>
      <c r="C5" s="13"/>
      <c r="D5" s="13"/>
      <c r="E5" s="13"/>
      <c r="F5" s="13"/>
      <c r="G5" s="13"/>
      <c r="H5" s="14"/>
    </row>
    <row r="6" spans="2:8" x14ac:dyDescent="0.2">
      <c r="B6" s="33" t="s">
        <v>45</v>
      </c>
      <c r="C6" s="13"/>
      <c r="D6" s="13"/>
      <c r="E6" s="13"/>
      <c r="F6" s="13"/>
      <c r="G6" s="13"/>
      <c r="H6" s="14"/>
    </row>
    <row r="7" spans="2:8" x14ac:dyDescent="0.2">
      <c r="B7" s="33" t="s">
        <v>20</v>
      </c>
      <c r="C7" s="13"/>
      <c r="D7" s="13"/>
      <c r="E7" s="13"/>
      <c r="F7" s="13"/>
      <c r="G7" s="13"/>
      <c r="H7" s="14"/>
    </row>
    <row r="8" spans="2:8" x14ac:dyDescent="0.2">
      <c r="B8" s="34" t="s">
        <v>46</v>
      </c>
      <c r="C8" s="15"/>
      <c r="D8" s="15"/>
      <c r="E8" s="15"/>
      <c r="F8" s="15"/>
      <c r="G8" s="15"/>
      <c r="H8" s="16"/>
    </row>
    <row r="11" spans="2:8" ht="30" customHeight="1" x14ac:dyDescent="0.2">
      <c r="B11" s="32" t="s">
        <v>9</v>
      </c>
      <c r="C11" s="32" t="s">
        <v>13</v>
      </c>
      <c r="D11" s="32" t="s">
        <v>21</v>
      </c>
      <c r="E11" s="32" t="s">
        <v>11</v>
      </c>
      <c r="F11" s="32" t="s">
        <v>14</v>
      </c>
      <c r="G11" s="32" t="s">
        <v>15</v>
      </c>
      <c r="H11" s="32" t="s">
        <v>10</v>
      </c>
    </row>
    <row r="12" spans="2:8" x14ac:dyDescent="0.2">
      <c r="B12" s="4" t="s">
        <v>5</v>
      </c>
      <c r="C12" s="57"/>
      <c r="D12" s="4"/>
      <c r="E12" s="1"/>
      <c r="F12" s="2"/>
      <c r="G12" s="2"/>
      <c r="H12" s="3"/>
    </row>
    <row r="13" spans="2:8" ht="21.75" customHeight="1" x14ac:dyDescent="0.2">
      <c r="B13" s="30" t="s">
        <v>2</v>
      </c>
      <c r="C13" s="5"/>
      <c r="D13" s="5"/>
      <c r="E13" s="6"/>
      <c r="F13" s="8"/>
      <c r="G13" s="8"/>
      <c r="H13" s="7"/>
    </row>
    <row r="14" spans="2:8" s="38" customFormat="1" ht="24.75" customHeight="1" x14ac:dyDescent="0.2">
      <c r="B14" s="41" t="s">
        <v>6</v>
      </c>
      <c r="C14" s="58">
        <v>89</v>
      </c>
      <c r="D14" s="77"/>
      <c r="E14" s="78">
        <v>99000000</v>
      </c>
      <c r="F14" s="35"/>
      <c r="G14" s="36"/>
      <c r="H14" s="37"/>
    </row>
    <row r="15" spans="2:8" s="38" customFormat="1" ht="24.75" customHeight="1" x14ac:dyDescent="0.2">
      <c r="B15" s="41" t="s">
        <v>23</v>
      </c>
      <c r="C15" s="58">
        <v>93</v>
      </c>
      <c r="D15" s="77"/>
      <c r="E15" s="78">
        <v>30000000</v>
      </c>
      <c r="F15" s="39"/>
      <c r="G15" s="36"/>
      <c r="H15" s="37"/>
    </row>
    <row r="16" spans="2:8" s="38" customFormat="1" ht="25.5" x14ac:dyDescent="0.2">
      <c r="B16" s="41" t="s">
        <v>3</v>
      </c>
      <c r="C16" s="58">
        <v>95</v>
      </c>
      <c r="D16" s="77"/>
      <c r="E16" s="79">
        <f>2000000+1000000</f>
        <v>3000000</v>
      </c>
      <c r="F16" s="39"/>
      <c r="G16" s="36"/>
      <c r="H16" s="37"/>
    </row>
    <row r="17" spans="2:8" s="38" customFormat="1" ht="38.25" x14ac:dyDescent="0.2">
      <c r="B17" s="41" t="s">
        <v>24</v>
      </c>
      <c r="C17" s="58">
        <v>77</v>
      </c>
      <c r="D17" s="77"/>
      <c r="E17" s="79">
        <v>2500000</v>
      </c>
      <c r="F17" s="40"/>
      <c r="G17" s="36"/>
      <c r="H17" s="37"/>
    </row>
    <row r="18" spans="2:8" ht="20.25" customHeight="1" x14ac:dyDescent="0.2">
      <c r="B18" s="31" t="s">
        <v>4</v>
      </c>
      <c r="C18" s="5"/>
      <c r="D18" s="8"/>
      <c r="E18" s="62"/>
      <c r="F18" s="9"/>
      <c r="G18" s="8"/>
      <c r="H18" s="7"/>
    </row>
    <row r="19" spans="2:8" s="38" customFormat="1" ht="25.5" customHeight="1" x14ac:dyDescent="0.2">
      <c r="B19" s="41" t="s">
        <v>25</v>
      </c>
      <c r="C19" s="58">
        <v>89</v>
      </c>
      <c r="D19" s="77"/>
      <c r="E19" s="79">
        <v>20000000</v>
      </c>
      <c r="F19" s="46"/>
      <c r="G19" s="47"/>
      <c r="H19" s="37"/>
    </row>
    <row r="20" spans="2:8" s="38" customFormat="1" ht="25.5" customHeight="1" x14ac:dyDescent="0.2">
      <c r="B20" s="41" t="s">
        <v>26</v>
      </c>
      <c r="C20" s="58">
        <v>93</v>
      </c>
      <c r="D20" s="77"/>
      <c r="E20" s="79">
        <v>10000000</v>
      </c>
      <c r="F20" s="46"/>
      <c r="G20" s="47"/>
      <c r="H20" s="37"/>
    </row>
    <row r="21" spans="2:8" s="38" customFormat="1" ht="25.5" customHeight="1" x14ac:dyDescent="0.2">
      <c r="B21" s="49" t="s">
        <v>27</v>
      </c>
      <c r="C21" s="58"/>
      <c r="D21" s="48"/>
      <c r="E21" s="63">
        <f>SUM(E19:E20)</f>
        <v>30000000</v>
      </c>
      <c r="F21" s="46">
        <v>0.2</v>
      </c>
      <c r="G21" s="68">
        <f>E21/$E$41</f>
        <v>0.15795708832433855</v>
      </c>
      <c r="H21" s="37"/>
    </row>
    <row r="22" spans="2:8" x14ac:dyDescent="0.2">
      <c r="B22" s="42" t="s">
        <v>28</v>
      </c>
      <c r="C22" s="57">
        <v>89</v>
      </c>
      <c r="D22" s="80"/>
      <c r="E22" s="81">
        <v>10000000</v>
      </c>
      <c r="F22" s="43"/>
      <c r="G22" s="69"/>
      <c r="H22" s="43"/>
    </row>
    <row r="23" spans="2:8" x14ac:dyDescent="0.2">
      <c r="B23" s="42" t="s">
        <v>29</v>
      </c>
      <c r="C23" s="57">
        <v>93</v>
      </c>
      <c r="D23" s="80"/>
      <c r="E23" s="81">
        <v>1000000</v>
      </c>
      <c r="F23" s="45"/>
      <c r="G23" s="70"/>
      <c r="H23" s="43"/>
    </row>
    <row r="24" spans="2:8" x14ac:dyDescent="0.2">
      <c r="B24" s="42" t="s">
        <v>30</v>
      </c>
      <c r="C24" s="57"/>
      <c r="D24" s="44"/>
      <c r="E24" s="64">
        <f>SUM(E22:E23)</f>
        <v>11000000</v>
      </c>
      <c r="F24" s="17">
        <v>0.1</v>
      </c>
      <c r="G24" s="71">
        <f>E24/$E$41</f>
        <v>5.7917599052257469E-2</v>
      </c>
      <c r="H24" s="3"/>
    </row>
    <row r="25" spans="2:8" x14ac:dyDescent="0.2">
      <c r="B25" s="42" t="s">
        <v>31</v>
      </c>
      <c r="C25" s="57">
        <v>89</v>
      </c>
      <c r="D25" s="80"/>
      <c r="E25" s="81">
        <v>2000000</v>
      </c>
      <c r="F25" s="17"/>
      <c r="G25" s="70"/>
      <c r="H25" s="3"/>
    </row>
    <row r="26" spans="2:8" x14ac:dyDescent="0.2">
      <c r="B26" s="42" t="s">
        <v>32</v>
      </c>
      <c r="C26" s="57">
        <v>93</v>
      </c>
      <c r="D26" s="80"/>
      <c r="E26" s="81">
        <v>0</v>
      </c>
      <c r="F26" s="17"/>
      <c r="G26" s="70"/>
      <c r="H26" s="3"/>
    </row>
    <row r="27" spans="2:8" x14ac:dyDescent="0.2">
      <c r="B27" s="42" t="s">
        <v>33</v>
      </c>
      <c r="C27" s="57"/>
      <c r="D27" s="43"/>
      <c r="E27" s="64">
        <f>SUM(E25:E26)</f>
        <v>2000000</v>
      </c>
      <c r="F27" s="17">
        <v>0.05</v>
      </c>
      <c r="G27" s="71">
        <f>E27/$E$41</f>
        <v>1.0530472554955903E-2</v>
      </c>
      <c r="H27" s="3"/>
    </row>
    <row r="28" spans="2:8" x14ac:dyDescent="0.2">
      <c r="C28" s="59"/>
      <c r="E28" s="65"/>
    </row>
    <row r="29" spans="2:8" x14ac:dyDescent="0.2">
      <c r="B29" s="60" t="s">
        <v>16</v>
      </c>
      <c r="C29" s="60">
        <v>89</v>
      </c>
      <c r="D29" s="18"/>
      <c r="E29" s="19">
        <f>SUMIFS($E$12:$E$27,$C$12:$C$27,C29)</f>
        <v>131000000</v>
      </c>
      <c r="F29" s="20"/>
      <c r="G29" s="21"/>
      <c r="H29" s="21">
        <f>E29/$E$33</f>
        <v>0.73802816901408452</v>
      </c>
    </row>
    <row r="30" spans="2:8" x14ac:dyDescent="0.2">
      <c r="B30" s="60" t="s">
        <v>34</v>
      </c>
      <c r="C30" s="60">
        <v>93</v>
      </c>
      <c r="D30" s="18"/>
      <c r="E30" s="19">
        <f>SUMIFS($E$12:$E$27,$C$12:$C$27,C30)</f>
        <v>41000000</v>
      </c>
      <c r="F30" s="20"/>
      <c r="G30" s="21"/>
      <c r="H30" s="21">
        <f>E30/$E$33</f>
        <v>0.23098591549295774</v>
      </c>
    </row>
    <row r="31" spans="2:8" x14ac:dyDescent="0.2">
      <c r="B31" s="60" t="s">
        <v>22</v>
      </c>
      <c r="C31" s="60">
        <v>95</v>
      </c>
      <c r="D31" s="18"/>
      <c r="E31" s="19">
        <f>SUMIFS($E$12:$E$27,$C$12:$C$27,C31)</f>
        <v>3000000</v>
      </c>
      <c r="F31" s="20"/>
      <c r="G31" s="21"/>
      <c r="H31" s="21">
        <f>E31/$E$33</f>
        <v>1.6901408450704224E-2</v>
      </c>
    </row>
    <row r="32" spans="2:8" x14ac:dyDescent="0.2">
      <c r="B32" s="60" t="s">
        <v>17</v>
      </c>
      <c r="C32" s="60">
        <v>77</v>
      </c>
      <c r="D32" s="18"/>
      <c r="E32" s="19">
        <f>SUMIFS($E$12:$E$27,$C$12:$C$27,C32)</f>
        <v>2500000</v>
      </c>
      <c r="F32" s="20"/>
      <c r="G32" s="21"/>
      <c r="H32" s="21">
        <f>E32/$E$33</f>
        <v>1.4084507042253521E-2</v>
      </c>
    </row>
    <row r="33" spans="2:8" x14ac:dyDescent="0.2">
      <c r="B33" s="22" t="s">
        <v>0</v>
      </c>
      <c r="C33" s="61"/>
      <c r="D33" s="22"/>
      <c r="E33" s="66">
        <f>SUM(E29:E32)</f>
        <v>177500000</v>
      </c>
      <c r="F33" s="23"/>
      <c r="G33" s="24"/>
      <c r="H33" s="24"/>
    </row>
    <row r="34" spans="2:8" x14ac:dyDescent="0.2">
      <c r="C34" s="59"/>
      <c r="E34" s="65"/>
    </row>
    <row r="35" spans="2:8" x14ac:dyDescent="0.2">
      <c r="B35" s="22" t="s">
        <v>18</v>
      </c>
      <c r="C35" s="61"/>
      <c r="D35" s="22"/>
      <c r="E35" s="66">
        <f>E33*0.07</f>
        <v>12425000.000000002</v>
      </c>
      <c r="F35" s="23"/>
      <c r="G35" s="24"/>
      <c r="H35" s="24"/>
    </row>
    <row r="36" spans="2:8" x14ac:dyDescent="0.2">
      <c r="C36" s="59"/>
      <c r="E36" s="65"/>
    </row>
    <row r="37" spans="2:8" x14ac:dyDescent="0.2">
      <c r="B37" s="60" t="s">
        <v>7</v>
      </c>
      <c r="C37" s="60"/>
      <c r="D37" s="18"/>
      <c r="E37" s="19">
        <f>E29*1.07</f>
        <v>140170000</v>
      </c>
      <c r="F37" s="20"/>
      <c r="G37" s="18"/>
      <c r="H37" s="21">
        <f>E37/$E$41</f>
        <v>0.73802816901408452</v>
      </c>
    </row>
    <row r="38" spans="2:8" x14ac:dyDescent="0.2">
      <c r="B38" s="60" t="s">
        <v>35</v>
      </c>
      <c r="C38" s="60"/>
      <c r="D38" s="18"/>
      <c r="E38" s="19">
        <f>E30*1.07</f>
        <v>43870000</v>
      </c>
      <c r="F38" s="20"/>
      <c r="G38" s="18"/>
      <c r="H38" s="21">
        <f>E38/$E$41</f>
        <v>0.23098591549295774</v>
      </c>
    </row>
    <row r="39" spans="2:8" x14ac:dyDescent="0.2">
      <c r="B39" s="60" t="s">
        <v>8</v>
      </c>
      <c r="C39" s="60"/>
      <c r="D39" s="18"/>
      <c r="E39" s="19">
        <f>E31*1.07</f>
        <v>3210000</v>
      </c>
      <c r="F39" s="20"/>
      <c r="G39" s="18"/>
      <c r="H39" s="21">
        <f>E39/$E$41</f>
        <v>1.6901408450704224E-2</v>
      </c>
    </row>
    <row r="40" spans="2:8" x14ac:dyDescent="0.2">
      <c r="B40" s="60" t="s">
        <v>36</v>
      </c>
      <c r="C40" s="60"/>
      <c r="D40" s="18"/>
      <c r="E40" s="19">
        <f>E32*1.07</f>
        <v>2675000</v>
      </c>
      <c r="F40" s="20"/>
      <c r="G40" s="18"/>
      <c r="H40" s="21">
        <f>E40/$E$41</f>
        <v>1.4084507042253521E-2</v>
      </c>
    </row>
    <row r="41" spans="2:8" ht="27" customHeight="1" x14ac:dyDescent="0.2">
      <c r="B41" s="26" t="s">
        <v>1</v>
      </c>
      <c r="C41" s="25"/>
      <c r="D41" s="25"/>
      <c r="E41" s="67">
        <f>SUM(E33:E35)</f>
        <v>189925000</v>
      </c>
      <c r="F41" s="27"/>
      <c r="G41" s="28"/>
      <c r="H41" s="29"/>
    </row>
  </sheetData>
  <sheetProtection algorithmName="SHA-512" hashValue="kJpjRcIu3c8QuGRrglzpPYnqNl3euHDTBGJEjRohT4BBPrYw9Ztoo1GEJRVqLI+k8LyES5Oac1l9lxTr53kL8w==" saltValue="XIbb7L6FvOR44hcOGxaWdQ==" spinCount="100000" sheet="1" objects="1" scenarios="1"/>
  <conditionalFormatting sqref="G27">
    <cfRule type="expression" dxfId="2" priority="3">
      <formula>G27&lt;=F27</formula>
    </cfRule>
  </conditionalFormatting>
  <conditionalFormatting sqref="G21">
    <cfRule type="expression" dxfId="1" priority="5">
      <formula>G21&lt;=F21</formula>
    </cfRule>
  </conditionalFormatting>
  <conditionalFormatting sqref="G24">
    <cfRule type="expression" dxfId="0" priority="8">
      <formula>G24&lt;=F24</formula>
    </cfRule>
  </conditionalFormatting>
  <pageMargins left="0.7" right="0.7" top="0.78740157499999996" bottom="0.78740157499999996" header="0.3" footer="0.3"/>
  <pageSetup paperSize="9" scale="71" fitToHeight="0" orientation="landscape" r:id="rId1"/>
  <colBreaks count="1" manualBreakCount="1">
    <brk id="8" max="1048575" man="1"/>
  </colBreaks>
  <ignoredErrors>
    <ignoredError sqref="E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Janda Martin - OŘOP</cp:lastModifiedBy>
  <cp:lastPrinted>2022-06-28T12:20:35Z</cp:lastPrinted>
  <dcterms:created xsi:type="dcterms:W3CDTF">2022-04-04T08:24:21Z</dcterms:created>
  <dcterms:modified xsi:type="dcterms:W3CDTF">2023-06-27T10:07:44Z</dcterms:modified>
</cp:coreProperties>
</file>